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25" windowHeight="86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111</author>
  </authors>
  <commentList>
    <comment ref="A14" authorId="0">
      <text>
        <r>
          <rPr>
            <b/>
            <sz val="8"/>
            <rFont val="Tahoma"/>
            <family val="0"/>
          </rPr>
          <t>111:</t>
        </r>
        <r>
          <rPr>
            <sz val="8"/>
            <rFont val="Tahoma"/>
            <family val="0"/>
          </rPr>
          <t xml:space="preserve">
смотрите справа 
таблицу расчета планового ТО
</t>
        </r>
      </text>
    </comment>
    <comment ref="A16" authorId="0">
      <text>
        <r>
          <rPr>
            <b/>
            <sz val="8"/>
            <rFont val="Tahoma"/>
            <family val="0"/>
          </rPr>
          <t>111:</t>
        </r>
        <r>
          <rPr>
            <sz val="8"/>
            <rFont val="Tahoma"/>
            <family val="0"/>
          </rPr>
          <t xml:space="preserve">
в данном случае
единный налог 200 грн
+ 50% за наем работ    100 грн + пенсионные и прочее
</t>
        </r>
      </text>
    </comment>
    <comment ref="G10" authorId="0">
      <text>
        <r>
          <rPr>
            <b/>
            <sz val="8"/>
            <rFont val="Tahoma"/>
            <family val="0"/>
          </rPr>
          <t>111:</t>
        </r>
        <r>
          <rPr>
            <sz val="8"/>
            <rFont val="Tahoma"/>
            <family val="0"/>
          </rPr>
          <t xml:space="preserve">
включено в замену масла
</t>
        </r>
      </text>
    </comment>
    <comment ref="G13" authorId="0">
      <text>
        <r>
          <rPr>
            <b/>
            <sz val="8"/>
            <rFont val="Tahoma"/>
            <family val="0"/>
          </rPr>
          <t>111:</t>
        </r>
        <r>
          <rPr>
            <sz val="8"/>
            <rFont val="Tahoma"/>
            <family val="0"/>
          </rPr>
          <t xml:space="preserve">
ключено в замену масла
</t>
        </r>
      </text>
    </comment>
    <comment ref="H14" authorId="0">
      <text>
        <r>
          <rPr>
            <b/>
            <sz val="8"/>
            <rFont val="Tahoma"/>
            <family val="0"/>
          </rPr>
          <t>111:</t>
        </r>
        <r>
          <rPr>
            <sz val="8"/>
            <rFont val="Tahoma"/>
            <family val="0"/>
          </rPr>
          <t xml:space="preserve">
цена за комплект</t>
        </r>
      </text>
    </comment>
    <comment ref="H15" authorId="0">
      <text>
        <r>
          <rPr>
            <b/>
            <sz val="8"/>
            <rFont val="Tahoma"/>
            <family val="0"/>
          </rPr>
          <t>111:</t>
        </r>
        <r>
          <rPr>
            <sz val="8"/>
            <rFont val="Tahoma"/>
            <family val="0"/>
          </rPr>
          <t xml:space="preserve">
цена за комплект</t>
        </r>
      </text>
    </comment>
    <comment ref="H16" authorId="0">
      <text>
        <r>
          <rPr>
            <b/>
            <sz val="8"/>
            <rFont val="Tahoma"/>
            <family val="0"/>
          </rPr>
          <t>111:</t>
        </r>
        <r>
          <rPr>
            <sz val="8"/>
            <rFont val="Tahoma"/>
            <family val="0"/>
          </rPr>
          <t xml:space="preserve">
цена за 1 комплект
</t>
        </r>
      </text>
    </comment>
  </commentList>
</comments>
</file>

<file path=xl/sharedStrings.xml><?xml version="1.0" encoding="utf-8"?>
<sst xmlns="http://schemas.openxmlformats.org/spreadsheetml/2006/main" count="62" uniqueCount="62">
  <si>
    <t>расчет себестоимости 1 км пробега</t>
  </si>
  <si>
    <t>тентованная-20 тонн</t>
  </si>
  <si>
    <t>расход топливамна 100</t>
  </si>
  <si>
    <t>стоимость топлива 1 л</t>
  </si>
  <si>
    <t>пробег ежемесячный км</t>
  </si>
  <si>
    <t>ссоимость 1 колеса в грн</t>
  </si>
  <si>
    <t>количество колес(тягач + прицеп)</t>
  </si>
  <si>
    <t>пробег 1 колеса в км</t>
  </si>
  <si>
    <t>колво рабочих суток в месяц</t>
  </si>
  <si>
    <t>количествово машин</t>
  </si>
  <si>
    <t>з\п водителю ежемесячная</t>
  </si>
  <si>
    <t>з\п водителю по километражу за 1км</t>
  </si>
  <si>
    <t>командировочные  за 1 сутки</t>
  </si>
  <si>
    <t>плановое ТО грн</t>
  </si>
  <si>
    <t>ремонты внеплановые (за 1 год) грн</t>
  </si>
  <si>
    <t>налоги за 1 автомобиль грн/месяц</t>
  </si>
  <si>
    <t>зарплата бухгалтеру 1 месяц грн</t>
  </si>
  <si>
    <t>телефония</t>
  </si>
  <si>
    <t>интеренет -1 мес грн</t>
  </si>
  <si>
    <t>логист зарплата -1 мес грн</t>
  </si>
  <si>
    <t>холостые пробеги 5 %</t>
  </si>
  <si>
    <t>гаи  грн\месяц(все машины)</t>
  </si>
  <si>
    <t>стоянки грн\месяц (все мащины)</t>
  </si>
  <si>
    <t>реклама грн\месяц</t>
  </si>
  <si>
    <t>информационные услуги 1 месяц</t>
  </si>
  <si>
    <t>техосмотр 1 машина+прицеп</t>
  </si>
  <si>
    <t>страховка 1 год-1 машина</t>
  </si>
  <si>
    <t>лицензии и прочии документы в год</t>
  </si>
  <si>
    <t>аренда офиса</t>
  </si>
  <si>
    <t>итого себестоимость 1 км</t>
  </si>
  <si>
    <t xml:space="preserve">ставка за 1 км  на круг </t>
  </si>
  <si>
    <t>доход за 1 мес грн</t>
  </si>
  <si>
    <t>доход за 1 мес $</t>
  </si>
  <si>
    <t>стоимость автоспоезда $</t>
  </si>
  <si>
    <t xml:space="preserve"> курс $\грн</t>
  </si>
  <si>
    <t>окупаемость автопоезда в днях</t>
  </si>
  <si>
    <t>окупаемость автопоезда в км</t>
  </si>
  <si>
    <t>исходные данные</t>
  </si>
  <si>
    <t>расход на 1 км пробега</t>
  </si>
  <si>
    <t>выплата % по кредиту за 1 год( без тела кр)</t>
  </si>
  <si>
    <t>расчет планового ТО</t>
  </si>
  <si>
    <t>масло(коробка)</t>
  </si>
  <si>
    <t>масло(задний мост)</t>
  </si>
  <si>
    <t>фильтр-масленный</t>
  </si>
  <si>
    <t>фильтр-воздушный</t>
  </si>
  <si>
    <t>фильтр-влагоотделительный</t>
  </si>
  <si>
    <t>колодки тормозные(тягач передняя ось)</t>
  </si>
  <si>
    <t>колодки тормозные(тягач задняя  ось)</t>
  </si>
  <si>
    <t>вулканизация за 1 месяц</t>
  </si>
  <si>
    <t>колодки тормозные прицеп</t>
  </si>
  <si>
    <t>стоимость работ</t>
  </si>
  <si>
    <t>цена 1 шт или литра</t>
  </si>
  <si>
    <t>переодичномть ТО в км</t>
  </si>
  <si>
    <t>кол-во</t>
  </si>
  <si>
    <t xml:space="preserve">масло(двигатель) </t>
  </si>
  <si>
    <t>итого затраты на 1км</t>
  </si>
  <si>
    <t>ИТОГО за 1 км</t>
  </si>
  <si>
    <t>антифриз концентрат</t>
  </si>
  <si>
    <t>фильтр-масленный коробка</t>
  </si>
  <si>
    <t>Окупаемость  автопоезда.</t>
  </si>
  <si>
    <t>непредвиденные расход1 машина в месяц</t>
  </si>
  <si>
    <t>автомобиль рено-магнум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</si>
</sst>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sz val="10"/>
      <color indexed="12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sz val="14"/>
      <color indexed="15"/>
      <name val="Arial Cyr"/>
      <family val="2"/>
    </font>
    <font>
      <sz val="14"/>
      <name val="Arial Cyr"/>
      <family val="2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4" fillId="6" borderId="0" xfId="0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Alignment="1">
      <alignment/>
    </xf>
    <xf numFmtId="0" fontId="7" fillId="7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42.25390625" style="0" customWidth="1"/>
    <col min="2" max="2" width="18.125" style="0" customWidth="1"/>
    <col min="3" max="3" width="23.25390625" style="0" customWidth="1"/>
    <col min="6" max="6" width="37.00390625" style="0" customWidth="1"/>
    <col min="7" max="7" width="18.875" style="0" customWidth="1"/>
    <col min="8" max="8" width="18.625" style="0" bestFit="1" customWidth="1"/>
    <col min="9" max="9" width="11.125" style="0" customWidth="1"/>
    <col min="10" max="10" width="23.25390625" style="0" customWidth="1"/>
    <col min="11" max="11" width="19.375" style="0" customWidth="1"/>
  </cols>
  <sheetData>
    <row r="1" spans="1:7" ht="18">
      <c r="A1" s="12" t="s">
        <v>0</v>
      </c>
      <c r="B1" s="12"/>
      <c r="C1" s="12" t="s">
        <v>1</v>
      </c>
      <c r="F1" s="11" t="s">
        <v>40</v>
      </c>
      <c r="G1" s="14" t="s">
        <v>61</v>
      </c>
    </row>
    <row r="2" spans="2:3" ht="12.75">
      <c r="B2" s="1" t="s">
        <v>37</v>
      </c>
      <c r="C2" s="1" t="s">
        <v>38</v>
      </c>
    </row>
    <row r="3" spans="1:3" ht="12.75">
      <c r="A3" s="10" t="s">
        <v>2</v>
      </c>
      <c r="B3" s="2">
        <v>38</v>
      </c>
      <c r="C3" s="9"/>
    </row>
    <row r="4" spans="1:11" ht="12.75">
      <c r="A4" s="10" t="s">
        <v>3</v>
      </c>
      <c r="B4" s="2">
        <v>3.45</v>
      </c>
      <c r="C4" s="3">
        <f>B4*B3/100</f>
        <v>1.311</v>
      </c>
      <c r="G4" t="s">
        <v>50</v>
      </c>
      <c r="H4" t="s">
        <v>51</v>
      </c>
      <c r="I4" t="s">
        <v>53</v>
      </c>
      <c r="J4" t="s">
        <v>52</v>
      </c>
      <c r="K4" t="s">
        <v>55</v>
      </c>
    </row>
    <row r="5" spans="1:3" ht="12.75">
      <c r="A5" s="10" t="s">
        <v>4</v>
      </c>
      <c r="B5" s="2">
        <v>6000</v>
      </c>
      <c r="C5" s="9"/>
    </row>
    <row r="6" spans="1:11" ht="12.75">
      <c r="A6" s="10" t="s">
        <v>5</v>
      </c>
      <c r="B6" s="2">
        <v>2500</v>
      </c>
      <c r="C6" s="9"/>
      <c r="F6" t="s">
        <v>54</v>
      </c>
      <c r="G6">
        <v>180</v>
      </c>
      <c r="H6">
        <v>18</v>
      </c>
      <c r="I6">
        <v>40</v>
      </c>
      <c r="J6">
        <v>40000</v>
      </c>
      <c r="K6">
        <f aca="true" t="shared" si="0" ref="K6:K22">(G6:G22+(H6:H22*I6:I22))/J6:J22</f>
        <v>0.0225</v>
      </c>
    </row>
    <row r="7" spans="1:11" ht="12.75">
      <c r="A7" s="10" t="s">
        <v>6</v>
      </c>
      <c r="B7" s="2">
        <v>12</v>
      </c>
      <c r="C7" s="9"/>
      <c r="F7" t="s">
        <v>41</v>
      </c>
      <c r="G7">
        <v>250</v>
      </c>
      <c r="H7">
        <v>22</v>
      </c>
      <c r="I7">
        <v>13</v>
      </c>
      <c r="J7">
        <v>80000</v>
      </c>
      <c r="K7">
        <f>(G7:G23+(H7:H23*I7:I23))/J7:J24</f>
        <v>0.0067</v>
      </c>
    </row>
    <row r="8" spans="1:11" ht="12.75">
      <c r="A8" s="10" t="s">
        <v>7</v>
      </c>
      <c r="B8" s="2">
        <v>120000</v>
      </c>
      <c r="C8" s="3">
        <f>B6*B7/B8</f>
        <v>0.25</v>
      </c>
      <c r="F8" t="s">
        <v>42</v>
      </c>
      <c r="G8">
        <v>150</v>
      </c>
      <c r="H8">
        <v>22</v>
      </c>
      <c r="I8">
        <v>8</v>
      </c>
      <c r="J8">
        <v>80000</v>
      </c>
      <c r="K8">
        <f>(G8:G24+(H8:H24*I8:I24))/J8:J24</f>
        <v>0.004075</v>
      </c>
    </row>
    <row r="9" spans="1:11" ht="12.75">
      <c r="A9" s="10" t="s">
        <v>8</v>
      </c>
      <c r="B9" s="2">
        <v>26</v>
      </c>
      <c r="C9" s="9"/>
      <c r="F9" t="s">
        <v>57</v>
      </c>
      <c r="G9">
        <v>100</v>
      </c>
      <c r="H9">
        <v>20</v>
      </c>
      <c r="I9">
        <v>15</v>
      </c>
      <c r="J9">
        <v>100000</v>
      </c>
      <c r="K9">
        <f t="shared" si="0"/>
        <v>0.004</v>
      </c>
    </row>
    <row r="10" spans="1:11" ht="12.75">
      <c r="A10" s="10" t="s">
        <v>9</v>
      </c>
      <c r="B10" s="2">
        <v>1</v>
      </c>
      <c r="C10" s="9"/>
      <c r="F10" t="s">
        <v>43</v>
      </c>
      <c r="H10">
        <v>80</v>
      </c>
      <c r="I10">
        <v>1</v>
      </c>
      <c r="J10">
        <v>40000</v>
      </c>
      <c r="K10">
        <f t="shared" si="0"/>
        <v>0.002</v>
      </c>
    </row>
    <row r="11" spans="1:11" ht="12.75">
      <c r="A11" s="10" t="s">
        <v>10</v>
      </c>
      <c r="B11" s="2">
        <v>1250</v>
      </c>
      <c r="C11" s="3">
        <f>B11/B5</f>
        <v>0.20833333333333334</v>
      </c>
      <c r="F11" t="s">
        <v>44</v>
      </c>
      <c r="H11">
        <v>250</v>
      </c>
      <c r="I11">
        <v>1</v>
      </c>
      <c r="J11">
        <v>40000</v>
      </c>
      <c r="K11">
        <f t="shared" si="0"/>
        <v>0.00625</v>
      </c>
    </row>
    <row r="12" spans="1:11" ht="12.75">
      <c r="A12" s="10" t="s">
        <v>11</v>
      </c>
      <c r="B12" s="2">
        <v>0.15</v>
      </c>
      <c r="C12" s="3">
        <f>B12</f>
        <v>0.15</v>
      </c>
      <c r="F12" t="s">
        <v>45</v>
      </c>
      <c r="G12">
        <v>100</v>
      </c>
      <c r="H12">
        <v>400</v>
      </c>
      <c r="I12">
        <v>1</v>
      </c>
      <c r="J12">
        <v>30000</v>
      </c>
      <c r="K12">
        <f t="shared" si="0"/>
        <v>0.016666666666666666</v>
      </c>
    </row>
    <row r="13" spans="1:11" ht="12.75">
      <c r="A13" s="10" t="s">
        <v>12</v>
      </c>
      <c r="B13" s="2">
        <v>40</v>
      </c>
      <c r="C13" s="3">
        <f>B13*B9/B5</f>
        <v>0.17333333333333334</v>
      </c>
      <c r="F13" t="s">
        <v>58</v>
      </c>
      <c r="H13">
        <v>40</v>
      </c>
      <c r="I13">
        <v>2</v>
      </c>
      <c r="J13">
        <v>80000</v>
      </c>
      <c r="K13">
        <f t="shared" si="0"/>
        <v>0.001</v>
      </c>
    </row>
    <row r="14" spans="1:11" ht="12.75">
      <c r="A14" s="10" t="s">
        <v>13</v>
      </c>
      <c r="B14" s="2"/>
      <c r="C14" s="3">
        <f>K24</f>
        <v>0.11860833333333334</v>
      </c>
      <c r="F14" t="s">
        <v>46</v>
      </c>
      <c r="G14">
        <v>200</v>
      </c>
      <c r="H14">
        <v>700</v>
      </c>
      <c r="I14">
        <v>1</v>
      </c>
      <c r="J14">
        <v>60000</v>
      </c>
      <c r="K14">
        <f t="shared" si="0"/>
        <v>0.015</v>
      </c>
    </row>
    <row r="15" spans="1:11" ht="12.75">
      <c r="A15" s="10" t="s">
        <v>14</v>
      </c>
      <c r="B15" s="2">
        <v>20000</v>
      </c>
      <c r="C15" s="3">
        <f>B15/(B5*12)</f>
        <v>0.2777777777777778</v>
      </c>
      <c r="F15" t="s">
        <v>47</v>
      </c>
      <c r="G15">
        <v>200</v>
      </c>
      <c r="H15">
        <v>800</v>
      </c>
      <c r="I15">
        <v>1</v>
      </c>
      <c r="J15">
        <v>60000</v>
      </c>
      <c r="K15">
        <f t="shared" si="0"/>
        <v>0.016666666666666666</v>
      </c>
    </row>
    <row r="16" spans="1:11" ht="12.75">
      <c r="A16" s="10" t="s">
        <v>15</v>
      </c>
      <c r="B16" s="2">
        <v>400</v>
      </c>
      <c r="C16" s="3">
        <f>B16/(B5*B10)</f>
        <v>0.06666666666666667</v>
      </c>
      <c r="F16" t="s">
        <v>49</v>
      </c>
      <c r="G16">
        <v>400</v>
      </c>
      <c r="H16">
        <v>1500</v>
      </c>
      <c r="I16">
        <v>1</v>
      </c>
      <c r="J16">
        <v>80000</v>
      </c>
      <c r="K16">
        <f t="shared" si="0"/>
        <v>0.02375</v>
      </c>
    </row>
    <row r="17" spans="1:11" ht="12.75">
      <c r="A17" s="10" t="s">
        <v>16</v>
      </c>
      <c r="B17" s="2">
        <v>300</v>
      </c>
      <c r="C17" s="3">
        <f>B17/(B5*B10)</f>
        <v>0.05</v>
      </c>
      <c r="J17">
        <v>1</v>
      </c>
      <c r="K17">
        <f t="shared" si="0"/>
        <v>0</v>
      </c>
    </row>
    <row r="18" spans="1:11" ht="12.75">
      <c r="A18" s="10" t="s">
        <v>17</v>
      </c>
      <c r="B18" s="2">
        <v>1000</v>
      </c>
      <c r="C18" s="3">
        <f>B18/(B5*B10)</f>
        <v>0.16666666666666666</v>
      </c>
      <c r="J18">
        <v>1</v>
      </c>
      <c r="K18">
        <f t="shared" si="0"/>
        <v>0</v>
      </c>
    </row>
    <row r="19" spans="1:11" ht="12.75">
      <c r="A19" s="10" t="s">
        <v>18</v>
      </c>
      <c r="B19" s="2">
        <v>150</v>
      </c>
      <c r="C19" s="3">
        <f>B19/(B10*B5)</f>
        <v>0.025</v>
      </c>
      <c r="J19">
        <v>1</v>
      </c>
      <c r="K19">
        <f t="shared" si="0"/>
        <v>0</v>
      </c>
    </row>
    <row r="20" spans="1:11" ht="12.75">
      <c r="A20" s="10" t="s">
        <v>19</v>
      </c>
      <c r="B20" s="2">
        <v>1500</v>
      </c>
      <c r="C20" s="3">
        <f>B20/(B5*B10)</f>
        <v>0.25</v>
      </c>
      <c r="J20">
        <v>1</v>
      </c>
      <c r="K20">
        <f t="shared" si="0"/>
        <v>0</v>
      </c>
    </row>
    <row r="21" spans="1:11" ht="12.75">
      <c r="A21" s="10" t="s">
        <v>20</v>
      </c>
      <c r="B21" s="2"/>
      <c r="C21" s="3">
        <v>0.15</v>
      </c>
      <c r="J21">
        <v>1</v>
      </c>
      <c r="K21">
        <f t="shared" si="0"/>
        <v>0</v>
      </c>
    </row>
    <row r="22" spans="1:11" ht="12.75">
      <c r="A22" s="10" t="s">
        <v>21</v>
      </c>
      <c r="B22" s="2">
        <v>200</v>
      </c>
      <c r="C22" s="3">
        <f>B22/(B5*B10)</f>
        <v>0.03333333333333333</v>
      </c>
      <c r="J22">
        <v>1</v>
      </c>
      <c r="K22">
        <f t="shared" si="0"/>
        <v>0</v>
      </c>
    </row>
    <row r="23" spans="1:3" ht="12.75">
      <c r="A23" s="10" t="s">
        <v>22</v>
      </c>
      <c r="B23" s="2">
        <v>250</v>
      </c>
      <c r="C23" s="3">
        <f>B23/(B5*B10)</f>
        <v>0.041666666666666664</v>
      </c>
    </row>
    <row r="24" spans="1:11" ht="12.75">
      <c r="A24" s="10" t="s">
        <v>23</v>
      </c>
      <c r="B24" s="2"/>
      <c r="C24" s="3">
        <f>B24/(B5*B10)</f>
        <v>0</v>
      </c>
      <c r="J24" s="13" t="s">
        <v>56</v>
      </c>
      <c r="K24" s="13">
        <f>SUM(K6:K22)</f>
        <v>0.11860833333333334</v>
      </c>
    </row>
    <row r="25" spans="1:3" ht="12.75">
      <c r="A25" s="10" t="s">
        <v>24</v>
      </c>
      <c r="B25" s="2">
        <v>60</v>
      </c>
      <c r="C25" s="3">
        <f>B25/(B5*B10)</f>
        <v>0.01</v>
      </c>
    </row>
    <row r="26" spans="1:3" ht="12.75">
      <c r="A26" s="10" t="s">
        <v>60</v>
      </c>
      <c r="B26" s="2">
        <v>700</v>
      </c>
      <c r="C26" s="3">
        <f>B26/B5</f>
        <v>0.11666666666666667</v>
      </c>
    </row>
    <row r="27" spans="1:3" ht="12.75">
      <c r="A27" s="10" t="s">
        <v>25</v>
      </c>
      <c r="B27" s="2">
        <v>1200</v>
      </c>
      <c r="C27" s="3">
        <f>B27/(B5*12)</f>
        <v>0.016666666666666666</v>
      </c>
    </row>
    <row r="28" spans="1:3" ht="12.75">
      <c r="A28" s="10" t="s">
        <v>26</v>
      </c>
      <c r="B28" s="2">
        <v>4000</v>
      </c>
      <c r="C28" s="3">
        <f>B28/(B5*12)</f>
        <v>0.05555555555555555</v>
      </c>
    </row>
    <row r="29" spans="1:3" ht="12.75">
      <c r="A29" s="10" t="s">
        <v>27</v>
      </c>
      <c r="B29" s="2">
        <v>600</v>
      </c>
      <c r="C29" s="3">
        <f>B29/(B5*12*B10)</f>
        <v>0.008333333333333333</v>
      </c>
    </row>
    <row r="30" spans="1:3" ht="12.75">
      <c r="A30" s="10" t="s">
        <v>28</v>
      </c>
      <c r="B30" s="2"/>
      <c r="C30" s="3">
        <f>B30/(B5*B10)</f>
        <v>0</v>
      </c>
    </row>
    <row r="31" spans="1:3" ht="12.75">
      <c r="A31" s="10" t="s">
        <v>39</v>
      </c>
      <c r="B31" s="4"/>
      <c r="C31" s="3">
        <f>B31/(B5*12)</f>
        <v>0</v>
      </c>
    </row>
    <row r="32" spans="1:3" ht="12.75">
      <c r="A32" s="10" t="s">
        <v>48</v>
      </c>
      <c r="B32" s="4">
        <v>150</v>
      </c>
      <c r="C32" s="3">
        <f>B32/B5</f>
        <v>0.025</v>
      </c>
    </row>
    <row r="33" spans="2:3" ht="12.75">
      <c r="B33" s="4"/>
      <c r="C33" s="3"/>
    </row>
    <row r="34" spans="2:3" ht="12.75">
      <c r="B34" s="4"/>
      <c r="C34" s="3"/>
    </row>
    <row r="35" spans="1:3" ht="15.75">
      <c r="A35" s="5" t="s">
        <v>29</v>
      </c>
      <c r="C35" s="6">
        <f>SUM(C3:C34)</f>
        <v>3.5046083333333318</v>
      </c>
    </row>
    <row r="36" ht="12.75">
      <c r="C36" s="1"/>
    </row>
    <row r="37" ht="12.75">
      <c r="C37" s="1"/>
    </row>
    <row r="38" spans="1:3" ht="12.75">
      <c r="A38" t="s">
        <v>30</v>
      </c>
      <c r="C38" s="2">
        <v>3.4</v>
      </c>
    </row>
    <row r="39" spans="1:3" ht="12.75">
      <c r="A39" t="s">
        <v>31</v>
      </c>
      <c r="C39" s="7">
        <f>(C38-C35)*B10*B5</f>
        <v>-627.6499999999911</v>
      </c>
    </row>
    <row r="40" spans="1:3" ht="12.75">
      <c r="A40" t="s">
        <v>32</v>
      </c>
      <c r="C40">
        <f>C39/B45</f>
        <v>-124.28712871286953</v>
      </c>
    </row>
    <row r="43" ht="12.75">
      <c r="A43" t="s">
        <v>59</v>
      </c>
    </row>
    <row r="44" spans="1:2" ht="12.75">
      <c r="A44" t="s">
        <v>33</v>
      </c>
      <c r="B44" s="4">
        <v>42000</v>
      </c>
    </row>
    <row r="45" spans="1:2" ht="12.75">
      <c r="A45" t="s">
        <v>34</v>
      </c>
      <c r="B45" s="4">
        <v>5.05</v>
      </c>
    </row>
    <row r="46" spans="1:2" ht="12.75">
      <c r="A46" t="s">
        <v>35</v>
      </c>
      <c r="B46" s="8">
        <f>B44*B45/C39*30</f>
        <v>-10137.815661594981</v>
      </c>
    </row>
    <row r="47" spans="1:2" ht="12.75">
      <c r="A47" t="s">
        <v>36</v>
      </c>
      <c r="B47" s="8">
        <f>B44*B45/(C38-C35)</f>
        <v>-2027563.1323189961</v>
      </c>
    </row>
  </sheetData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ьлоло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Лёша</cp:lastModifiedBy>
  <dcterms:created xsi:type="dcterms:W3CDTF">2007-04-25T06:34:49Z</dcterms:created>
  <dcterms:modified xsi:type="dcterms:W3CDTF">2007-04-25T22:01:41Z</dcterms:modified>
  <cp:category/>
  <cp:version/>
  <cp:contentType/>
  <cp:contentStatus/>
</cp:coreProperties>
</file>